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0" yWindow="375" windowWidth="14910" windowHeight="11760"/>
  </bookViews>
  <sheets>
    <sheet name="Üüripinnad_invent jooniselt" sheetId="1" r:id="rId1"/>
  </sheets>
  <calcPr calcId="145621"/>
</workbook>
</file>

<file path=xl/calcChain.xml><?xml version="1.0" encoding="utf-8"?>
<calcChain xmlns="http://schemas.openxmlformats.org/spreadsheetml/2006/main">
  <c r="L8" i="1" l="1"/>
  <c r="L7" i="1"/>
  <c r="L6" i="1"/>
  <c r="K8" i="1"/>
  <c r="D9" i="1"/>
  <c r="D6" i="1"/>
  <c r="D7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G42" i="1"/>
  <c r="F42" i="1"/>
  <c r="E42" i="1"/>
  <c r="D5" i="1"/>
  <c r="D44" i="1"/>
  <c r="D45" i="1"/>
  <c r="D46" i="1"/>
  <c r="D47" i="1"/>
  <c r="D48" i="1"/>
  <c r="D49" i="1"/>
  <c r="D50" i="1"/>
  <c r="D51" i="1"/>
  <c r="D52" i="1"/>
  <c r="D53" i="1"/>
  <c r="D43" i="1"/>
  <c r="G54" i="1"/>
  <c r="F54" i="1"/>
  <c r="E54" i="1"/>
  <c r="K5" i="1" l="1"/>
  <c r="K7" i="1"/>
  <c r="M7" i="1" s="1"/>
  <c r="K6" i="1"/>
  <c r="D42" i="1"/>
  <c r="J42" i="1" s="1"/>
  <c r="L5" i="1"/>
  <c r="L9" i="1"/>
  <c r="E55" i="1"/>
  <c r="F55" i="1"/>
  <c r="M8" i="1"/>
  <c r="K9" i="1"/>
  <c r="G55" i="1"/>
  <c r="D54" i="1"/>
  <c r="J54" i="1" s="1"/>
  <c r="N5" i="1" l="1"/>
  <c r="K10" i="1"/>
  <c r="M9" i="1"/>
  <c r="L10" i="1"/>
  <c r="D55" i="1"/>
  <c r="J55" i="1" s="1"/>
  <c r="M5" i="1"/>
  <c r="M6" i="1"/>
  <c r="N6" i="1"/>
  <c r="O5" i="1" l="1"/>
  <c r="M10" i="1"/>
  <c r="O6" i="1"/>
  <c r="P6" i="1" s="1"/>
  <c r="N10" i="1"/>
  <c r="O10" i="1" l="1"/>
  <c r="P5" i="1"/>
  <c r="P10" i="1" s="1"/>
</calcChain>
</file>

<file path=xl/sharedStrings.xml><?xml version="1.0" encoding="utf-8"?>
<sst xmlns="http://schemas.openxmlformats.org/spreadsheetml/2006/main" count="157" uniqueCount="92">
  <si>
    <t>RUUMI NIMETUS</t>
  </si>
  <si>
    <t>SULETUD NETOPIND</t>
  </si>
  <si>
    <t>RUUMIDE EKSPLIKATSIOON</t>
  </si>
  <si>
    <t>RUUMI NUMBER</t>
  </si>
  <si>
    <t>ESIMENE KORRUS KOKKU</t>
  </si>
  <si>
    <t>WC</t>
  </si>
  <si>
    <t>HOONE KOKKU</t>
  </si>
  <si>
    <t>TEINE KORRUS KOKKU</t>
  </si>
  <si>
    <t>Üürnik</t>
  </si>
  <si>
    <t>PPA</t>
  </si>
  <si>
    <t>PÄA</t>
  </si>
  <si>
    <t>Tehniline</t>
  </si>
  <si>
    <t>TH</t>
  </si>
  <si>
    <t>Kokku</t>
  </si>
  <si>
    <t>Kasulik pind</t>
  </si>
  <si>
    <t>Ühendus-teede pind</t>
  </si>
  <si>
    <t>Tehn. ruumide pind</t>
  </si>
  <si>
    <t>Üüripind kokku</t>
  </si>
  <si>
    <t>Üüripind ühine</t>
  </si>
  <si>
    <t>Üüripind otsene</t>
  </si>
  <si>
    <t>Pinnad kokku</t>
  </si>
  <si>
    <t>ÜÜRIPINDADE JAOTUS</t>
  </si>
  <si>
    <t>IK</t>
  </si>
  <si>
    <t>IIK</t>
  </si>
  <si>
    <t>Patrull/puhkeruum</t>
  </si>
  <si>
    <t>001</t>
  </si>
  <si>
    <t>003</t>
  </si>
  <si>
    <t>004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</si>
  <si>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</si>
  <si>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</si>
  <si>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</si>
  <si>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</si>
  <si>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</si>
  <si>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</si>
  <si>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</si>
  <si>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</si>
  <si>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</si>
  <si>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</si>
  <si>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</si>
  <si>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</si>
  <si>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</si>
  <si>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</si>
  <si>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</si>
  <si>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</si>
  <si>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</si>
  <si>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</si>
  <si>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</si>
  <si>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</si>
  <si>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027</t>
  </si>
  <si>
    <t>028</t>
  </si>
  <si>
    <t>029</t>
  </si>
  <si>
    <t>Koridor</t>
  </si>
  <si>
    <t>Kinnipidamine</t>
  </si>
  <si>
    <t>Koristusvahendid</t>
  </si>
  <si>
    <t>Tuulekoda</t>
  </si>
  <si>
    <t>Fuajee</t>
  </si>
  <si>
    <t>Saun</t>
  </si>
  <si>
    <t>Jõusaal</t>
  </si>
  <si>
    <t>Generaatoriruum</t>
  </si>
  <si>
    <t>Hingamisaparaatide ruum</t>
  </si>
  <si>
    <t>Ladu (Puhas ladu)</t>
  </si>
  <si>
    <t>Trepihall</t>
  </si>
  <si>
    <t>Kabinet (komandopealik)</t>
  </si>
  <si>
    <t>Soojasõlm</t>
  </si>
  <si>
    <t>Ladu (Must ladu)</t>
  </si>
  <si>
    <t>030</t>
  </si>
  <si>
    <t>031</t>
  </si>
  <si>
    <t>032</t>
  </si>
  <si>
    <t>033</t>
  </si>
  <si>
    <t>034</t>
  </si>
  <si>
    <t>035</t>
  </si>
  <si>
    <t>Päästeriiete hooldus</t>
  </si>
  <si>
    <t>Garaaž</t>
  </si>
  <si>
    <t>Ventilatsiooniruum</t>
  </si>
  <si>
    <t>PPA+PÄA</t>
  </si>
  <si>
    <t>036</t>
  </si>
  <si>
    <t>Jaotla</t>
  </si>
  <si>
    <t>002</t>
  </si>
  <si>
    <t>Meeste pesuruum</t>
  </si>
  <si>
    <t>Naiste pesuruum</t>
  </si>
  <si>
    <t>N. riietusruum</t>
  </si>
  <si>
    <t>M. riietusruum</t>
  </si>
  <si>
    <t>019a</t>
  </si>
  <si>
    <t>Õppeklass</t>
  </si>
  <si>
    <t>WC Inva</t>
  </si>
  <si>
    <t>037</t>
  </si>
  <si>
    <t>005</t>
  </si>
  <si>
    <t>Asitõendite ladu</t>
  </si>
  <si>
    <t>Varustuse hooldusruum</t>
  </si>
  <si>
    <t>Puhketuba</t>
  </si>
  <si>
    <t>Kabinet</t>
  </si>
  <si>
    <t>Meeskonnaruum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</si>
</sst>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_(* #,##0.00_);_(* \(#,##0.00\);_(* &quot;-&quot;_);_(@_)"/>
    <numFmt numFmtId="167" formatCode="#,##0.00_ ;\-#,##0.00\ 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  <charset val="186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166" fontId="4" fillId="3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166" fontId="3" fillId="0" borderId="11" xfId="0" applyNumberFormat="1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center" vertical="center"/>
    </xf>
    <xf numFmtId="166" fontId="3" fillId="0" borderId="12" xfId="0" applyNumberFormat="1" applyFont="1" applyFill="1" applyBorder="1" applyAlignment="1">
      <alignment horizontal="center" vertical="center"/>
    </xf>
    <xf numFmtId="166" fontId="3" fillId="0" borderId="13" xfId="0" applyNumberFormat="1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/>
    </xf>
    <xf numFmtId="166" fontId="3" fillId="0" borderId="15" xfId="0" applyNumberFormat="1" applyFont="1" applyFill="1" applyBorder="1" applyAlignment="1">
      <alignment horizontal="center" vertical="center"/>
    </xf>
    <xf numFmtId="166" fontId="3" fillId="0" borderId="16" xfId="0" applyNumberFormat="1" applyFont="1" applyFill="1" applyBorder="1" applyAlignment="1">
      <alignment horizontal="center" vertical="center"/>
    </xf>
    <xf numFmtId="166" fontId="3" fillId="0" borderId="17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left" vertical="center" shrinkToFit="1"/>
    </xf>
    <xf numFmtId="166" fontId="3" fillId="0" borderId="18" xfId="0" applyNumberFormat="1" applyFont="1" applyFill="1" applyBorder="1" applyAlignment="1">
      <alignment horizontal="center" vertical="center"/>
    </xf>
    <xf numFmtId="166" fontId="3" fillId="0" borderId="19" xfId="0" applyNumberFormat="1" applyFont="1" applyFill="1" applyBorder="1" applyAlignment="1">
      <alignment horizontal="center" vertical="center"/>
    </xf>
    <xf numFmtId="166" fontId="3" fillId="0" borderId="20" xfId="0" applyNumberFormat="1" applyFont="1" applyFill="1" applyBorder="1" applyAlignment="1">
      <alignment horizontal="center" vertical="center"/>
    </xf>
    <xf numFmtId="166" fontId="3" fillId="0" borderId="21" xfId="0" applyNumberFormat="1" applyFont="1" applyFill="1" applyBorder="1" applyAlignment="1">
      <alignment horizontal="center" vertical="center"/>
    </xf>
    <xf numFmtId="166" fontId="3" fillId="0" borderId="22" xfId="0" applyNumberFormat="1" applyFont="1" applyFill="1" applyBorder="1" applyAlignment="1">
      <alignment horizontal="center" vertical="center"/>
    </xf>
    <xf numFmtId="166" fontId="3" fillId="0" borderId="23" xfId="0" applyNumberFormat="1" applyFont="1" applyFill="1" applyBorder="1" applyAlignment="1">
      <alignment horizontal="center" vertical="center"/>
    </xf>
    <xf numFmtId="166" fontId="4" fillId="0" borderId="24" xfId="0" applyNumberFormat="1" applyFont="1" applyFill="1" applyBorder="1" applyAlignment="1">
      <alignment horizontal="center" vertical="center"/>
    </xf>
    <xf numFmtId="166" fontId="4" fillId="3" borderId="2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6" fontId="3" fillId="0" borderId="31" xfId="0" applyNumberFormat="1" applyFont="1" applyFill="1" applyBorder="1" applyAlignment="1">
      <alignment horizontal="center" vertical="center"/>
    </xf>
    <xf numFmtId="166" fontId="3" fillId="0" borderId="32" xfId="0" applyNumberFormat="1" applyFont="1" applyFill="1" applyBorder="1" applyAlignment="1">
      <alignment horizontal="center" vertical="center"/>
    </xf>
    <xf numFmtId="166" fontId="4" fillId="0" borderId="3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3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9" fontId="2" fillId="0" borderId="36" xfId="0" applyNumberFormat="1" applyFont="1" applyBorder="1" applyAlignment="1">
      <alignment horizontal="center" wrapText="1"/>
    </xf>
    <xf numFmtId="0" fontId="2" fillId="2" borderId="3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165" fontId="2" fillId="2" borderId="13" xfId="0" applyNumberFormat="1" applyFont="1" applyFill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 vertical="center" wrapText="1"/>
    </xf>
    <xf numFmtId="165" fontId="7" fillId="2" borderId="13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2" fontId="7" fillId="0" borderId="3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textRotation="90"/>
    </xf>
    <xf numFmtId="0" fontId="2" fillId="2" borderId="1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3">
    <cellStyle name="Koma" xfId="1" builtinId="3"/>
    <cellStyle name="Normaallaad" xfId="0" builtinId="0"/>
    <cellStyle name="Protsent" xfId="2" builtin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385" name="Line 1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386" name="Line 2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387" name="Line 3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388" name="Line 4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389" name="Line 5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390" name="Line 6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391" name="Line 7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392" name="Line 8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393" name="Line 9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394" name="Line 12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395" name="Line 13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396" name="Line 14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397" name="Line 15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398" name="Line 16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399" name="Line 17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00" name="Line 18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01" name="Line 19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02" name="Line 20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03" name="Line 21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04" name="Line 22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05" name="Line 23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06" name="Line 24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07" name="Line 25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08" name="Line 26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09" name="Line 27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10" name="Line 28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11" name="Line 29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12" name="Line 30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13" name="Line 31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14" name="Line 32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15" name="Line 33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16" name="Line 34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17" name="Line 35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18" name="Line 36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19" name="Line 37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20" name="Line 38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21" name="Line 39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22" name="Line 40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23" name="Line 41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24" name="Line 42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25" name="Line 43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26" name="Line 44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27" name="Line 45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28" name="Line 46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29" name="Line 47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30" name="Line 48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31" name="Line 49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32" name="Line 50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33" name="Line 51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34" name="Line 52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35" name="Line 53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36" name="Line 54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37" name="Line 55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38" name="Line 56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39" name="Line 57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40" name="Line 58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41" name="Line 59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42" name="Line 60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43" name="Line 61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44" name="Line 62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45" name="Line 63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46" name="Line 64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47" name="Line 65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48" name="Line 66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49" name="Line 67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50" name="Line 68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51" name="Line 69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52" name="Line 70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53" name="Line 71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54" name="Line 72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55" name="Line 73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56" name="Line 74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57" name="Line 75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58" name="Line 76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59" name="Line 77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60" name="Line 78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61" name="Line 79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62" name="Line 80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63" name="Line 81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64" name="Line 82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65" name="Line 83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66" name="Line 108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67" name="Line 109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68" name="Line 110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69" name="Line 111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70" name="Line 112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71" name="Line 113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72" name="Line 114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73" name="Line 115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74" name="Line 116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75" name="Line 117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76" name="Line 118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77" name="Line 119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78" name="Line 120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79" name="Line 121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80" name="Line 122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81" name="Line 123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82" name="Line 124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83" name="Line 125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84" name="Line 126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85" name="Line 127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86" name="Line 128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87" name="Line 129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88" name="Line 130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89" name="Line 131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90" name="Line 132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91" name="Line 133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92" name="Line 134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93" name="Line 135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94" name="Line 136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95" name="Line 137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96" name="Line 138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497" name="Line 139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498" name="Line 140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499" name="Line 141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00" name="Line 142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01" name="Line 143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02" name="Line 144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03" name="Line 145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04" name="Line 146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05" name="Line 147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06" name="Line 148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07" name="Line 149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08" name="Line 150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09" name="Line 151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10" name="Line 152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11" name="Line 153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12" name="Line 154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13" name="Line 155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14" name="Line 156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15" name="Line 157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16" name="Line 158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17" name="Line 159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18" name="Line 160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19" name="Line 161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20" name="Line 162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21" name="Line 163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22" name="Line 164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23" name="Line 165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24" name="Line 166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25" name="Line 167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26" name="Line 168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27" name="Line 169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28" name="Line 170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29" name="Line 171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30" name="Line 172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31" name="Line 173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32" name="Line 174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33" name="Line 175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34" name="Line 176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35" name="Line 177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36" name="Line 178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37" name="Line 179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38" name="Line 180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39" name="Line 181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40" name="Line 182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41" name="Line 183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42" name="Line 184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43" name="Line 185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44" name="Line 186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45" name="Line 187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46" name="Line 188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47" name="Line 189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48" name="Line 190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49" name="Line 191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50" name="Line 192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51" name="Line 193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52" name="Line 194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53" name="Line 195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54" name="Line 196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55" name="Line 197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56" name="Line 198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57" name="Line 199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58" name="Line 200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59" name="Line 201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60" name="Line 202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61" name="Line 203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62" name="Line 204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63" name="Line 205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64" name="Line 206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65" name="Line 207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66" name="Line 208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67" name="Line 209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68" name="Line 210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69" name="Line 211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70" name="Line 212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71" name="Line 213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72" name="Line 214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73" name="Line 215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74" name="Line 216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75" name="Line 217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76" name="Line 218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77" name="Line 219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78" name="Line 220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79" name="Line 221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80" name="Line 222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81" name="Line 223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82" name="Line 224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83" name="Line 225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84" name="Line 226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85" name="Line 227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86" name="Line 228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87" name="Line 229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88" name="Line 230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89" name="Line 231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90" name="Line 232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91" name="Line 233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92" name="Line 234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93" name="Line 235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94" name="Line 236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95" name="Line 237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96" name="Line 238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597" name="Line 239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598" name="Line 240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599" name="Line 241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600" name="Line 242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601" name="Line 243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602" name="Line 244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603" name="Line 245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604" name="Line 246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605" name="Line 247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606" name="Line 248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607" name="Line 249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608" name="Line 250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609" name="Line 251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610" name="Line 252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611" name="Line 253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612" name="Line 254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613" name="Line 255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614" name="Line 256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615" name="Line 257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616" name="Line 258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617" name="Line 259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618" name="Line 260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619" name="Line 261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620" name="Line 262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621" name="Line 263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622" name="Line 264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623" name="Line 265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624" name="Line 266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55</xdr:row>
      <xdr:rowOff>0</xdr:rowOff>
    </xdr:from>
    <xdr:to>
      <xdr:col>2</xdr:col>
      <xdr:colOff>876300</xdr:colOff>
      <xdr:row>55</xdr:row>
      <xdr:rowOff>0</xdr:rowOff>
    </xdr:to>
    <xdr:sp macro="" textlink="">
      <xdr:nvSpPr>
        <xdr:cNvPr id="33625" name="Line 267"/>
        <xdr:cNvSpPr>
          <a:spLocks noChangeShapeType="1"/>
        </xdr:cNvSpPr>
      </xdr:nvSpPr>
      <xdr:spPr bwMode="auto">
        <a:xfrm>
          <a:off x="14287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55</xdr:row>
      <xdr:rowOff>0</xdr:rowOff>
    </xdr:from>
    <xdr:to>
      <xdr:col>2</xdr:col>
      <xdr:colOff>723900</xdr:colOff>
      <xdr:row>55</xdr:row>
      <xdr:rowOff>0</xdr:rowOff>
    </xdr:to>
    <xdr:sp macro="" textlink="">
      <xdr:nvSpPr>
        <xdr:cNvPr id="33626" name="Line 268"/>
        <xdr:cNvSpPr>
          <a:spLocks noChangeShapeType="1"/>
        </xdr:cNvSpPr>
      </xdr:nvSpPr>
      <xdr:spPr bwMode="auto">
        <a:xfrm>
          <a:off x="127635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55</xdr:row>
      <xdr:rowOff>0</xdr:rowOff>
    </xdr:from>
    <xdr:to>
      <xdr:col>2</xdr:col>
      <xdr:colOff>819150</xdr:colOff>
      <xdr:row>55</xdr:row>
      <xdr:rowOff>0</xdr:rowOff>
    </xdr:to>
    <xdr:sp macro="" textlink="">
      <xdr:nvSpPr>
        <xdr:cNvPr id="33627" name="Line 269"/>
        <xdr:cNvSpPr>
          <a:spLocks noChangeShapeType="1"/>
        </xdr:cNvSpPr>
      </xdr:nvSpPr>
      <xdr:spPr bwMode="auto">
        <a:xfrm>
          <a:off x="1371600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B10" zoomScale="90" zoomScaleNormal="90" workbookViewId="0">
      <selection activeCell="L37" sqref="L37"/>
    </sheetView>
  </sheetViews>
  <sheetFormatPr defaultRowHeight="12.75" x14ac:dyDescent="0.2"/>
  <cols>
    <col min="1" max="1" width="5.7109375" style="5" hidden="1" customWidth="1"/>
    <col min="2" max="2" width="8.28515625" style="5" customWidth="1"/>
    <col min="3" max="3" width="31.5703125" style="9" customWidth="1"/>
    <col min="4" max="4" width="8.5703125" style="4" customWidth="1"/>
    <col min="5" max="5" width="9.140625" style="4"/>
    <col min="6" max="7" width="9.140625" style="62"/>
    <col min="8" max="8" width="16.28515625" style="4" customWidth="1"/>
    <col min="9" max="9" width="2.28515625" style="14" customWidth="1"/>
    <col min="10" max="10" width="13.7109375" style="5" customWidth="1"/>
    <col min="11" max="11" width="9.28515625" style="5" customWidth="1"/>
    <col min="12" max="12" width="9" style="5" bestFit="1" customWidth="1"/>
    <col min="13" max="13" width="9" style="5" customWidth="1"/>
    <col min="14" max="14" width="9" style="5" bestFit="1" customWidth="1"/>
    <col min="15" max="15" width="9.140625" style="5" customWidth="1"/>
    <col min="16" max="16" width="9" style="8" bestFit="1" customWidth="1"/>
    <col min="17" max="17" width="8" style="5" bestFit="1" customWidth="1"/>
    <col min="18" max="18" width="10.28515625" style="5" bestFit="1" customWidth="1"/>
    <col min="19" max="19" width="9.140625" style="5"/>
    <col min="20" max="20" width="9.140625" style="38"/>
    <col min="21" max="16384" width="9.140625" style="5"/>
  </cols>
  <sheetData>
    <row r="1" spans="2:18" x14ac:dyDescent="0.2">
      <c r="B1" s="1"/>
      <c r="C1" s="2"/>
      <c r="D1" s="3" t="s">
        <v>2</v>
      </c>
      <c r="E1" s="3"/>
      <c r="F1" s="61"/>
      <c r="G1" s="61"/>
      <c r="J1" s="83" t="s">
        <v>21</v>
      </c>
      <c r="K1" s="83"/>
      <c r="L1" s="83"/>
      <c r="M1" s="83"/>
      <c r="N1" s="83"/>
      <c r="O1" s="83"/>
      <c r="P1" s="83"/>
    </row>
    <row r="2" spans="2:18" x14ac:dyDescent="0.2">
      <c r="B2" s="6"/>
      <c r="C2" s="7"/>
      <c r="D2" s="3"/>
      <c r="E2" s="3"/>
      <c r="F2" s="61"/>
      <c r="G2" s="61"/>
    </row>
    <row r="3" spans="2:18" ht="15" thickBot="1" x14ac:dyDescent="0.25">
      <c r="B3" s="85" t="s">
        <v>3</v>
      </c>
      <c r="C3" s="64"/>
      <c r="D3" s="84" t="s">
        <v>1</v>
      </c>
      <c r="E3" s="84"/>
      <c r="F3" s="84"/>
      <c r="G3" s="84"/>
      <c r="H3" s="84"/>
    </row>
    <row r="4" spans="2:18" ht="45" x14ac:dyDescent="0.2">
      <c r="B4" s="86"/>
      <c r="C4" s="65" t="s">
        <v>0</v>
      </c>
      <c r="D4" s="66" t="s">
        <v>13</v>
      </c>
      <c r="E4" s="67" t="s">
        <v>15</v>
      </c>
      <c r="F4" s="68" t="s">
        <v>16</v>
      </c>
      <c r="G4" s="68" t="s">
        <v>14</v>
      </c>
      <c r="H4" s="67" t="s">
        <v>8</v>
      </c>
      <c r="J4" s="13" t="s">
        <v>8</v>
      </c>
      <c r="K4" s="44" t="s">
        <v>22</v>
      </c>
      <c r="L4" s="12" t="s">
        <v>23</v>
      </c>
      <c r="M4" s="13" t="s">
        <v>20</v>
      </c>
      <c r="N4" s="48" t="s">
        <v>19</v>
      </c>
      <c r="O4" s="10" t="s">
        <v>18</v>
      </c>
      <c r="P4" s="11" t="s">
        <v>17</v>
      </c>
      <c r="Q4" s="39"/>
      <c r="R4" s="39"/>
    </row>
    <row r="5" spans="2:18" ht="15" x14ac:dyDescent="0.2">
      <c r="B5" s="58" t="s">
        <v>25</v>
      </c>
      <c r="C5" s="59" t="s">
        <v>24</v>
      </c>
      <c r="D5" s="69">
        <f t="shared" ref="D5:D53" si="0">SUM(E5:G5)</f>
        <v>29.11</v>
      </c>
      <c r="E5" s="70"/>
      <c r="F5" s="71"/>
      <c r="G5" s="71">
        <v>29.11</v>
      </c>
      <c r="H5" s="72" t="s">
        <v>9</v>
      </c>
      <c r="J5" s="20" t="s">
        <v>10</v>
      </c>
      <c r="K5" s="28">
        <f ca="1">SUMIF($H$5:$H$41,"PÄA",$D$5:$D$40)</f>
        <v>506.34000000000003</v>
      </c>
      <c r="L5" s="21">
        <f>SUMIF($H$43:$H$53,"PÄA",$D$43:$D$53)</f>
        <v>143.61999999999998</v>
      </c>
      <c r="M5" s="22">
        <f ca="1">SUM(K5:L5)</f>
        <v>649.96</v>
      </c>
      <c r="N5" s="27">
        <f ca="1">SUM(K5:L5)</f>
        <v>649.96</v>
      </c>
      <c r="O5" s="24">
        <f ca="1">N5/(N5+N6)*M7</f>
        <v>117.16347119820212</v>
      </c>
      <c r="P5" s="25">
        <f ca="1">N5+O5</f>
        <v>767.1234711982022</v>
      </c>
      <c r="Q5" s="40"/>
      <c r="R5" s="41"/>
    </row>
    <row r="6" spans="2:18" ht="15.75" thickBot="1" x14ac:dyDescent="0.25">
      <c r="B6" s="58" t="s">
        <v>77</v>
      </c>
      <c r="C6" s="59" t="s">
        <v>51</v>
      </c>
      <c r="D6" s="69">
        <f t="shared" si="0"/>
        <v>3.43</v>
      </c>
      <c r="E6" s="70"/>
      <c r="F6" s="71"/>
      <c r="G6" s="71">
        <v>3.43</v>
      </c>
      <c r="H6" s="72" t="s">
        <v>9</v>
      </c>
      <c r="J6" s="46" t="s">
        <v>9</v>
      </c>
      <c r="K6" s="35">
        <f ca="1">SUMIF($H$5:$H$41,"PPA",$D$5:$D$40)</f>
        <v>110.93</v>
      </c>
      <c r="L6" s="33">
        <f>SUMIF($H$43:$H$53,"PPA",$D$43:$D$53)</f>
        <v>0</v>
      </c>
      <c r="M6" s="34">
        <f ca="1">SUM(K6:L6)</f>
        <v>110.93</v>
      </c>
      <c r="N6" s="32">
        <f ca="1">SUM(K6:L6)</f>
        <v>110.93</v>
      </c>
      <c r="O6" s="32">
        <f ca="1">N6/(N5+N6)*M7</f>
        <v>19.996528801797893</v>
      </c>
      <c r="P6" s="36">
        <f ca="1">N6+O6</f>
        <v>130.9265288017979</v>
      </c>
      <c r="Q6" s="40"/>
      <c r="R6" s="41"/>
    </row>
    <row r="7" spans="2:18" ht="15.75" thickTop="1" x14ac:dyDescent="0.2">
      <c r="B7" s="58" t="s">
        <v>26</v>
      </c>
      <c r="C7" s="59" t="s">
        <v>52</v>
      </c>
      <c r="D7" s="69">
        <f t="shared" si="0"/>
        <v>4.9000000000000004</v>
      </c>
      <c r="E7" s="70"/>
      <c r="F7" s="71"/>
      <c r="G7" s="71">
        <v>4.9000000000000004</v>
      </c>
      <c r="H7" s="72" t="s">
        <v>9</v>
      </c>
      <c r="J7" s="29" t="s">
        <v>74</v>
      </c>
      <c r="K7" s="23">
        <f ca="1">SUMIF($H$5:$H$41,"PPA+PÄA",$D$5:$D$40)</f>
        <v>137.16000000000003</v>
      </c>
      <c r="L7" s="21">
        <f>SUMIF($H$43:$H$53,"PPA+PÄA",$D$43:$D$53)</f>
        <v>0</v>
      </c>
      <c r="M7" s="26">
        <f ca="1">SUM(K7:L7)</f>
        <v>137.16000000000003</v>
      </c>
      <c r="N7" s="27"/>
      <c r="O7" s="24"/>
      <c r="P7" s="25"/>
      <c r="Q7" s="40"/>
      <c r="R7" s="41"/>
    </row>
    <row r="8" spans="2:18" ht="15" x14ac:dyDescent="0.2">
      <c r="B8" s="58" t="s">
        <v>27</v>
      </c>
      <c r="C8" s="59" t="s">
        <v>53</v>
      </c>
      <c r="D8" s="69">
        <f>SUM(E8:F8)</f>
        <v>2.48</v>
      </c>
      <c r="E8" s="70"/>
      <c r="F8" s="71">
        <v>2.48</v>
      </c>
      <c r="H8" s="72" t="s">
        <v>12</v>
      </c>
      <c r="J8" s="29"/>
      <c r="K8" s="23">
        <f ca="1">SUMIF($H$5:$H$41,"PÄA+PPA+SMIT",$D$5:$D$40)</f>
        <v>0</v>
      </c>
      <c r="L8" s="21">
        <f>SUMIF($H$43:$H$53,"PÄA+PPA+SMIT",$D$43:$D$53)</f>
        <v>0</v>
      </c>
      <c r="M8" s="26">
        <f ca="1">SUM(K8:L8)</f>
        <v>0</v>
      </c>
      <c r="N8" s="49"/>
      <c r="O8" s="47"/>
      <c r="P8" s="50"/>
      <c r="Q8" s="42"/>
      <c r="R8" s="41"/>
    </row>
    <row r="9" spans="2:18" ht="15.75" thickBot="1" x14ac:dyDescent="0.25">
      <c r="B9" s="58" t="s">
        <v>86</v>
      </c>
      <c r="C9" s="59" t="s">
        <v>87</v>
      </c>
      <c r="D9" s="69">
        <f t="shared" si="0"/>
        <v>13.91</v>
      </c>
      <c r="E9" s="70"/>
      <c r="F9" s="71"/>
      <c r="G9" s="71">
        <v>13.91</v>
      </c>
      <c r="H9" s="72" t="s">
        <v>9</v>
      </c>
      <c r="J9" s="45" t="s">
        <v>11</v>
      </c>
      <c r="K9" s="31">
        <f>SUMIF($H$5:$H$40,"TH",$D$5:$D$40)</f>
        <v>69.509999999999991</v>
      </c>
      <c r="L9" s="21">
        <f>SUMIF($H$43:$H$53,"TH",$D$43:$D$53)</f>
        <v>65.290000000000006</v>
      </c>
      <c r="M9" s="30">
        <f>SUM(K9:L9)</f>
        <v>134.80000000000001</v>
      </c>
      <c r="N9" s="51"/>
      <c r="O9" s="52"/>
      <c r="P9" s="53"/>
      <c r="Q9" s="42"/>
      <c r="R9" s="41"/>
    </row>
    <row r="10" spans="2:18" ht="15.75" thickBot="1" x14ac:dyDescent="0.25">
      <c r="B10" s="58" t="s">
        <v>28</v>
      </c>
      <c r="C10" s="59" t="s">
        <v>5</v>
      </c>
      <c r="D10" s="69">
        <f t="shared" si="0"/>
        <v>2.4300000000000002</v>
      </c>
      <c r="E10" s="70"/>
      <c r="F10" s="71"/>
      <c r="G10" s="71">
        <v>2.4300000000000002</v>
      </c>
      <c r="H10" s="72" t="s">
        <v>9</v>
      </c>
      <c r="J10" s="15"/>
      <c r="K10" s="16">
        <f ca="1">SUM(K5:K9)</f>
        <v>823.94</v>
      </c>
      <c r="L10" s="17">
        <f t="shared" ref="L10:P10" si="1">SUM(L5:L9)</f>
        <v>208.90999999999997</v>
      </c>
      <c r="M10" s="18">
        <f t="shared" ca="1" si="1"/>
        <v>1032.8500000000001</v>
      </c>
      <c r="N10" s="19">
        <f t="shared" ca="1" si="1"/>
        <v>760.8900000000001</v>
      </c>
      <c r="O10" s="37">
        <f t="shared" ca="1" si="1"/>
        <v>137.16000000000003</v>
      </c>
      <c r="P10" s="18">
        <f t="shared" ca="1" si="1"/>
        <v>898.05000000000007</v>
      </c>
      <c r="Q10" s="41"/>
      <c r="R10" s="41"/>
    </row>
    <row r="11" spans="2:18" ht="15" x14ac:dyDescent="0.2">
      <c r="B11" s="58" t="s">
        <v>29</v>
      </c>
      <c r="C11" s="59" t="s">
        <v>51</v>
      </c>
      <c r="D11" s="69">
        <f t="shared" si="0"/>
        <v>16.940000000000001</v>
      </c>
      <c r="E11" s="70"/>
      <c r="F11" s="71"/>
      <c r="G11" s="71">
        <v>16.940000000000001</v>
      </c>
      <c r="H11" s="72" t="s">
        <v>9</v>
      </c>
      <c r="R11" s="41"/>
    </row>
    <row r="12" spans="2:18" ht="15" x14ac:dyDescent="0.2">
      <c r="B12" s="58" t="s">
        <v>30</v>
      </c>
      <c r="C12" s="59" t="s">
        <v>90</v>
      </c>
      <c r="D12" s="69">
        <f t="shared" si="0"/>
        <v>25.56</v>
      </c>
      <c r="E12" s="70"/>
      <c r="F12" s="71"/>
      <c r="G12" s="71">
        <v>25.56</v>
      </c>
      <c r="H12" s="72" t="s">
        <v>9</v>
      </c>
      <c r="R12" s="43"/>
    </row>
    <row r="13" spans="2:18" ht="15" x14ac:dyDescent="0.2">
      <c r="B13" s="58" t="s">
        <v>31</v>
      </c>
      <c r="C13" s="59" t="s">
        <v>90</v>
      </c>
      <c r="D13" s="69">
        <f t="shared" si="0"/>
        <v>14.65</v>
      </c>
      <c r="E13" s="70"/>
      <c r="F13" s="71"/>
      <c r="G13" s="71">
        <v>14.65</v>
      </c>
      <c r="H13" s="72" t="s">
        <v>9</v>
      </c>
    </row>
    <row r="14" spans="2:18" ht="15" x14ac:dyDescent="0.2">
      <c r="B14" s="58" t="s">
        <v>32</v>
      </c>
      <c r="C14" s="59" t="s">
        <v>54</v>
      </c>
      <c r="D14" s="69">
        <f t="shared" si="0"/>
        <v>5.71</v>
      </c>
      <c r="E14" s="70"/>
      <c r="F14" s="71"/>
      <c r="G14" s="71">
        <v>5.71</v>
      </c>
      <c r="H14" s="72" t="s">
        <v>74</v>
      </c>
    </row>
    <row r="15" spans="2:18" ht="15" x14ac:dyDescent="0.2">
      <c r="B15" s="58" t="s">
        <v>33</v>
      </c>
      <c r="C15" s="59" t="s">
        <v>55</v>
      </c>
      <c r="D15" s="69">
        <f t="shared" si="0"/>
        <v>13.01</v>
      </c>
      <c r="E15" s="70"/>
      <c r="F15" s="71"/>
      <c r="G15" s="71">
        <v>13.01</v>
      </c>
      <c r="H15" s="72" t="s">
        <v>74</v>
      </c>
    </row>
    <row r="16" spans="2:18" ht="15" x14ac:dyDescent="0.2">
      <c r="B16" s="58" t="s">
        <v>34</v>
      </c>
      <c r="C16" s="59" t="s">
        <v>78</v>
      </c>
      <c r="D16" s="69">
        <f t="shared" si="0"/>
        <v>8.09</v>
      </c>
      <c r="E16" s="73"/>
      <c r="F16" s="74"/>
      <c r="G16" s="74">
        <v>8.09</v>
      </c>
      <c r="H16" s="72" t="s">
        <v>74</v>
      </c>
    </row>
    <row r="17" spans="2:20" ht="15" x14ac:dyDescent="0.2">
      <c r="B17" s="58" t="s">
        <v>35</v>
      </c>
      <c r="C17" s="59" t="s">
        <v>56</v>
      </c>
      <c r="D17" s="69">
        <f t="shared" si="0"/>
        <v>7.19</v>
      </c>
      <c r="E17" s="70"/>
      <c r="F17" s="71"/>
      <c r="G17" s="71">
        <v>7.19</v>
      </c>
      <c r="H17" s="72" t="s">
        <v>74</v>
      </c>
    </row>
    <row r="18" spans="2:20" ht="15" x14ac:dyDescent="0.2">
      <c r="B18" s="58" t="s">
        <v>36</v>
      </c>
      <c r="C18" s="59" t="s">
        <v>79</v>
      </c>
      <c r="D18" s="69">
        <f t="shared" si="0"/>
        <v>8.0500000000000007</v>
      </c>
      <c r="E18" s="70"/>
      <c r="F18" s="71"/>
      <c r="G18" s="71">
        <v>8.0500000000000007</v>
      </c>
      <c r="H18" s="72" t="s">
        <v>74</v>
      </c>
    </row>
    <row r="19" spans="2:20" ht="15" x14ac:dyDescent="0.2">
      <c r="B19" s="58" t="s">
        <v>37</v>
      </c>
      <c r="C19" s="59" t="s">
        <v>80</v>
      </c>
      <c r="D19" s="69">
        <f t="shared" si="0"/>
        <v>8.74</v>
      </c>
      <c r="E19" s="70"/>
      <c r="F19" s="71"/>
      <c r="G19" s="71">
        <v>8.74</v>
      </c>
      <c r="H19" s="72" t="s">
        <v>74</v>
      </c>
    </row>
    <row r="20" spans="2:20" ht="15" x14ac:dyDescent="0.2">
      <c r="B20" s="58" t="s">
        <v>38</v>
      </c>
      <c r="C20" s="59" t="s">
        <v>81</v>
      </c>
      <c r="D20" s="69">
        <f t="shared" si="0"/>
        <v>36.619999999999997</v>
      </c>
      <c r="E20" s="70"/>
      <c r="F20" s="71"/>
      <c r="G20" s="71">
        <v>36.619999999999997</v>
      </c>
      <c r="H20" s="72" t="s">
        <v>74</v>
      </c>
    </row>
    <row r="21" spans="2:20" ht="15" x14ac:dyDescent="0.2">
      <c r="B21" s="58" t="s">
        <v>39</v>
      </c>
      <c r="C21" s="59" t="s">
        <v>51</v>
      </c>
      <c r="D21" s="69">
        <f t="shared" si="0"/>
        <v>13.34</v>
      </c>
      <c r="E21" s="70"/>
      <c r="F21" s="71"/>
      <c r="G21" s="71">
        <v>13.34</v>
      </c>
      <c r="H21" s="72" t="s">
        <v>74</v>
      </c>
    </row>
    <row r="22" spans="2:20" ht="15" x14ac:dyDescent="0.2">
      <c r="B22" s="58" t="s">
        <v>40</v>
      </c>
      <c r="C22" s="59" t="s">
        <v>57</v>
      </c>
      <c r="D22" s="69">
        <f t="shared" si="0"/>
        <v>30.42</v>
      </c>
      <c r="E22" s="70"/>
      <c r="F22" s="71"/>
      <c r="G22" s="71">
        <v>30.42</v>
      </c>
      <c r="H22" s="72" t="s">
        <v>74</v>
      </c>
    </row>
    <row r="23" spans="2:20" s="60" customFormat="1" ht="15" x14ac:dyDescent="0.2">
      <c r="B23" s="58" t="s">
        <v>41</v>
      </c>
      <c r="C23" s="75" t="s">
        <v>58</v>
      </c>
      <c r="D23" s="69">
        <f t="shared" si="0"/>
        <v>11.04</v>
      </c>
      <c r="E23" s="70"/>
      <c r="F23" s="71">
        <v>11.04</v>
      </c>
      <c r="G23" s="71"/>
      <c r="H23" s="72" t="s">
        <v>12</v>
      </c>
      <c r="I23" s="14"/>
      <c r="P23" s="8"/>
      <c r="T23" s="38"/>
    </row>
    <row r="24" spans="2:20" ht="15" x14ac:dyDescent="0.2">
      <c r="B24" s="58" t="s">
        <v>82</v>
      </c>
      <c r="C24" s="75" t="s">
        <v>58</v>
      </c>
      <c r="D24" s="69">
        <f t="shared" si="0"/>
        <v>3.8</v>
      </c>
      <c r="E24" s="70"/>
      <c r="F24" s="71">
        <v>3.8</v>
      </c>
      <c r="G24" s="71"/>
      <c r="H24" s="72" t="s">
        <v>12</v>
      </c>
    </row>
    <row r="25" spans="2:20" ht="15" x14ac:dyDescent="0.2">
      <c r="B25" s="58" t="s">
        <v>42</v>
      </c>
      <c r="C25" s="59" t="s">
        <v>59</v>
      </c>
      <c r="D25" s="69">
        <f t="shared" si="0"/>
        <v>12.78</v>
      </c>
      <c r="E25" s="70"/>
      <c r="F25" s="71"/>
      <c r="G25" s="71">
        <v>12.78</v>
      </c>
      <c r="H25" s="72" t="s">
        <v>10</v>
      </c>
    </row>
    <row r="26" spans="2:20" ht="15" x14ac:dyDescent="0.2">
      <c r="B26" s="58" t="s">
        <v>43</v>
      </c>
      <c r="C26" s="59" t="s">
        <v>60</v>
      </c>
      <c r="D26" s="69">
        <f t="shared" si="0"/>
        <v>11.01</v>
      </c>
      <c r="E26" s="76"/>
      <c r="F26" s="77"/>
      <c r="G26" s="77">
        <v>11.01</v>
      </c>
      <c r="H26" s="72" t="s">
        <v>10</v>
      </c>
    </row>
    <row r="27" spans="2:20" ht="15" x14ac:dyDescent="0.2">
      <c r="B27" s="58" t="s">
        <v>44</v>
      </c>
      <c r="C27" s="59" t="s">
        <v>61</v>
      </c>
      <c r="D27" s="69">
        <f t="shared" si="0"/>
        <v>25.67</v>
      </c>
      <c r="E27" s="70">
        <v>25.67</v>
      </c>
      <c r="F27" s="71"/>
      <c r="G27" s="71"/>
      <c r="H27" s="72" t="s">
        <v>12</v>
      </c>
    </row>
    <row r="28" spans="2:20" ht="15" x14ac:dyDescent="0.2">
      <c r="B28" s="58" t="s">
        <v>45</v>
      </c>
      <c r="C28" s="59" t="s">
        <v>62</v>
      </c>
      <c r="D28" s="69">
        <f t="shared" si="0"/>
        <v>13.86</v>
      </c>
      <c r="E28" s="70"/>
      <c r="F28" s="71"/>
      <c r="G28" s="71">
        <v>13.86</v>
      </c>
      <c r="H28" s="72" t="s">
        <v>10</v>
      </c>
      <c r="J28" s="54"/>
      <c r="K28" s="54"/>
      <c r="L28" s="54"/>
      <c r="M28" s="54"/>
      <c r="N28" s="54"/>
      <c r="O28" s="54"/>
    </row>
    <row r="29" spans="2:20" s="54" customFormat="1" ht="15" x14ac:dyDescent="0.2">
      <c r="B29" s="58" t="s">
        <v>46</v>
      </c>
      <c r="C29" s="59" t="s">
        <v>83</v>
      </c>
      <c r="D29" s="69">
        <f t="shared" si="0"/>
        <v>48.02</v>
      </c>
      <c r="E29" s="70"/>
      <c r="F29" s="71"/>
      <c r="G29" s="71">
        <v>48.02</v>
      </c>
      <c r="H29" s="72" t="s">
        <v>10</v>
      </c>
      <c r="I29" s="14"/>
      <c r="J29" s="55"/>
      <c r="K29" s="55"/>
      <c r="L29" s="55"/>
      <c r="M29" s="55"/>
      <c r="N29" s="55"/>
      <c r="O29" s="55"/>
      <c r="P29" s="8"/>
      <c r="T29" s="38"/>
    </row>
    <row r="30" spans="2:20" s="55" customFormat="1" ht="15" x14ac:dyDescent="0.2">
      <c r="B30" s="58" t="s">
        <v>47</v>
      </c>
      <c r="C30" s="59" t="s">
        <v>63</v>
      </c>
      <c r="D30" s="69">
        <f t="shared" si="0"/>
        <v>18.309999999999999</v>
      </c>
      <c r="E30" s="70"/>
      <c r="F30" s="71">
        <v>18.309999999999999</v>
      </c>
      <c r="G30" s="71"/>
      <c r="H30" s="72" t="s">
        <v>12</v>
      </c>
      <c r="I30" s="14"/>
      <c r="J30" s="54"/>
      <c r="K30" s="54"/>
      <c r="L30" s="54"/>
      <c r="M30" s="54"/>
      <c r="N30" s="54"/>
      <c r="O30" s="54"/>
      <c r="P30" s="8"/>
      <c r="T30" s="38"/>
    </row>
    <row r="31" spans="2:20" s="54" customFormat="1" ht="15" x14ac:dyDescent="0.2">
      <c r="B31" s="58" t="s">
        <v>48</v>
      </c>
      <c r="C31" s="59" t="s">
        <v>64</v>
      </c>
      <c r="D31" s="69">
        <f t="shared" si="0"/>
        <v>20.71</v>
      </c>
      <c r="E31" s="70"/>
      <c r="F31" s="71"/>
      <c r="G31" s="71">
        <v>20.71</v>
      </c>
      <c r="H31" s="72" t="s">
        <v>10</v>
      </c>
      <c r="I31" s="14"/>
      <c r="J31" s="56"/>
      <c r="K31" s="56"/>
      <c r="L31" s="56"/>
      <c r="M31" s="56"/>
      <c r="N31" s="56"/>
      <c r="O31" s="56"/>
      <c r="P31" s="8"/>
      <c r="T31" s="38"/>
    </row>
    <row r="32" spans="2:20" s="56" customFormat="1" ht="15" x14ac:dyDescent="0.2">
      <c r="B32" s="58" t="s">
        <v>49</v>
      </c>
      <c r="C32" s="59" t="s">
        <v>5</v>
      </c>
      <c r="D32" s="69">
        <f t="shared" si="0"/>
        <v>2.2999999999999998</v>
      </c>
      <c r="E32" s="70"/>
      <c r="F32" s="71"/>
      <c r="G32" s="71">
        <v>2.2999999999999998</v>
      </c>
      <c r="H32" s="72" t="s">
        <v>74</v>
      </c>
      <c r="I32" s="14"/>
      <c r="P32" s="8"/>
      <c r="T32" s="38"/>
    </row>
    <row r="33" spans="2:20" s="56" customFormat="1" ht="15" x14ac:dyDescent="0.2">
      <c r="B33" s="58" t="s">
        <v>50</v>
      </c>
      <c r="C33" s="59" t="s">
        <v>84</v>
      </c>
      <c r="D33" s="69">
        <f t="shared" si="0"/>
        <v>3.69</v>
      </c>
      <c r="E33" s="70"/>
      <c r="F33" s="71"/>
      <c r="G33" s="71">
        <v>3.69</v>
      </c>
      <c r="H33" s="72" t="s">
        <v>74</v>
      </c>
      <c r="I33" s="14"/>
      <c r="P33" s="8"/>
      <c r="T33" s="38"/>
    </row>
    <row r="34" spans="2:20" s="56" customFormat="1" ht="15" x14ac:dyDescent="0.2">
      <c r="B34" s="58" t="s">
        <v>65</v>
      </c>
      <c r="C34" s="58" t="s">
        <v>53</v>
      </c>
      <c r="D34" s="69">
        <f>SUM(E34:F34)</f>
        <v>2.5</v>
      </c>
      <c r="E34" s="70"/>
      <c r="F34" s="71">
        <v>2.5</v>
      </c>
      <c r="H34" s="72" t="s">
        <v>12</v>
      </c>
      <c r="I34" s="14"/>
      <c r="P34" s="8"/>
      <c r="T34" s="38"/>
    </row>
    <row r="35" spans="2:20" s="56" customFormat="1" ht="15" x14ac:dyDescent="0.2">
      <c r="B35" s="58" t="s">
        <v>66</v>
      </c>
      <c r="C35" s="58" t="s">
        <v>5</v>
      </c>
      <c r="D35" s="69">
        <f t="shared" si="0"/>
        <v>3.93</v>
      </c>
      <c r="E35" s="70"/>
      <c r="F35" s="71"/>
      <c r="G35" s="71">
        <v>3.93</v>
      </c>
      <c r="H35" s="72" t="s">
        <v>10</v>
      </c>
      <c r="I35" s="14"/>
      <c r="P35" s="8"/>
      <c r="T35" s="38"/>
    </row>
    <row r="36" spans="2:20" s="56" customFormat="1" ht="15" x14ac:dyDescent="0.2">
      <c r="B36" s="58" t="s">
        <v>67</v>
      </c>
      <c r="C36" s="58" t="s">
        <v>88</v>
      </c>
      <c r="D36" s="69">
        <f t="shared" si="0"/>
        <v>17.14</v>
      </c>
      <c r="E36" s="70"/>
      <c r="F36" s="71"/>
      <c r="G36" s="71">
        <v>17.14</v>
      </c>
      <c r="H36" s="72" t="s">
        <v>10</v>
      </c>
      <c r="I36" s="14"/>
      <c r="P36" s="8"/>
      <c r="T36" s="38"/>
    </row>
    <row r="37" spans="2:20" s="56" customFormat="1" ht="15" x14ac:dyDescent="0.2">
      <c r="B37" s="58" t="s">
        <v>68</v>
      </c>
      <c r="C37" s="58" t="s">
        <v>51</v>
      </c>
      <c r="D37" s="69">
        <f t="shared" si="0"/>
        <v>11.19</v>
      </c>
      <c r="E37" s="70"/>
      <c r="F37" s="71"/>
      <c r="G37" s="71">
        <v>11.19</v>
      </c>
      <c r="H37" s="72" t="s">
        <v>10</v>
      </c>
      <c r="I37" s="14"/>
      <c r="K37" s="5"/>
      <c r="L37" s="5"/>
      <c r="M37" s="5"/>
      <c r="N37" s="5"/>
      <c r="O37" s="5"/>
      <c r="P37" s="8"/>
      <c r="T37" s="38"/>
    </row>
    <row r="38" spans="2:20" s="57" customFormat="1" ht="15" x14ac:dyDescent="0.2">
      <c r="B38" s="58" t="s">
        <v>69</v>
      </c>
      <c r="C38" s="58" t="s">
        <v>71</v>
      </c>
      <c r="D38" s="69">
        <f t="shared" si="0"/>
        <v>26.08</v>
      </c>
      <c r="E38" s="70"/>
      <c r="F38" s="71"/>
      <c r="G38" s="71">
        <v>26.08</v>
      </c>
      <c r="H38" s="72" t="s">
        <v>10</v>
      </c>
      <c r="I38" s="14"/>
      <c r="J38" s="4"/>
      <c r="P38" s="8"/>
      <c r="T38" s="38"/>
    </row>
    <row r="39" spans="2:20" ht="15" x14ac:dyDescent="0.2">
      <c r="B39" s="58" t="s">
        <v>70</v>
      </c>
      <c r="C39" s="58" t="s">
        <v>72</v>
      </c>
      <c r="D39" s="69">
        <f t="shared" si="0"/>
        <v>329.2</v>
      </c>
      <c r="E39" s="70"/>
      <c r="F39" s="71"/>
      <c r="G39" s="71">
        <v>329.2</v>
      </c>
      <c r="H39" s="72" t="s">
        <v>10</v>
      </c>
    </row>
    <row r="40" spans="2:20" s="60" customFormat="1" ht="15" x14ac:dyDescent="0.2">
      <c r="B40" s="58" t="s">
        <v>75</v>
      </c>
      <c r="C40" s="58" t="s">
        <v>76</v>
      </c>
      <c r="D40" s="69">
        <f t="shared" si="0"/>
        <v>5.71</v>
      </c>
      <c r="E40" s="70"/>
      <c r="F40" s="71">
        <v>5.71</v>
      </c>
      <c r="G40" s="71"/>
      <c r="H40" s="72" t="s">
        <v>12</v>
      </c>
      <c r="I40" s="14"/>
      <c r="P40" s="8"/>
      <c r="T40" s="38"/>
    </row>
    <row r="41" spans="2:20" ht="15.75" thickBot="1" x14ac:dyDescent="0.25">
      <c r="B41" s="58" t="s">
        <v>85</v>
      </c>
      <c r="C41" s="63" t="s">
        <v>51</v>
      </c>
      <c r="D41" s="69">
        <f t="shared" si="0"/>
        <v>12.42</v>
      </c>
      <c r="E41" s="73"/>
      <c r="F41" s="74"/>
      <c r="G41" s="74">
        <v>12.42</v>
      </c>
      <c r="H41" s="78" t="s">
        <v>10</v>
      </c>
    </row>
    <row r="42" spans="2:20" ht="15.75" thickBot="1" x14ac:dyDescent="0.25">
      <c r="B42" s="89" t="s">
        <v>4</v>
      </c>
      <c r="C42" s="90"/>
      <c r="D42" s="79">
        <f>SUM(D5:D41)</f>
        <v>823.93999999999994</v>
      </c>
      <c r="E42" s="79">
        <f>SUM(E5:E40)</f>
        <v>25.67</v>
      </c>
      <c r="F42" s="79">
        <f>SUM(F5:F40)</f>
        <v>43.839999999999996</v>
      </c>
      <c r="G42" s="79">
        <f>SUM(G5:G41)</f>
        <v>754.43</v>
      </c>
      <c r="H42" s="80"/>
      <c r="J42" s="4">
        <f>SUM(E42:G42)-D42</f>
        <v>0</v>
      </c>
    </row>
    <row r="43" spans="2:20" ht="15" x14ac:dyDescent="0.2">
      <c r="B43" s="59">
        <v>101</v>
      </c>
      <c r="C43" s="59" t="s">
        <v>73</v>
      </c>
      <c r="D43" s="69">
        <f t="shared" si="0"/>
        <v>52.56</v>
      </c>
      <c r="E43" s="70"/>
      <c r="F43" s="71">
        <v>52.56</v>
      </c>
      <c r="G43" s="71"/>
      <c r="H43" s="72" t="s">
        <v>12</v>
      </c>
    </row>
    <row r="44" spans="2:20" ht="15" x14ac:dyDescent="0.2">
      <c r="B44" s="59">
        <v>102</v>
      </c>
      <c r="C44" s="59" t="s">
        <v>61</v>
      </c>
      <c r="D44" s="69">
        <f t="shared" si="0"/>
        <v>6.93</v>
      </c>
      <c r="E44" s="70">
        <v>6.93</v>
      </c>
      <c r="F44" s="71"/>
      <c r="G44" s="71"/>
      <c r="H44" s="72" t="s">
        <v>12</v>
      </c>
    </row>
    <row r="45" spans="2:20" ht="15" x14ac:dyDescent="0.2">
      <c r="B45" s="59">
        <v>103</v>
      </c>
      <c r="C45" s="59" t="s">
        <v>89</v>
      </c>
      <c r="D45" s="69">
        <f t="shared" si="0"/>
        <v>15.48</v>
      </c>
      <c r="E45" s="70"/>
      <c r="F45" s="71"/>
      <c r="G45" s="71">
        <v>15.48</v>
      </c>
      <c r="H45" s="72" t="s">
        <v>10</v>
      </c>
    </row>
    <row r="46" spans="2:20" ht="15" x14ac:dyDescent="0.2">
      <c r="B46" s="59">
        <v>104</v>
      </c>
      <c r="C46" s="59" t="s">
        <v>90</v>
      </c>
      <c r="D46" s="69">
        <f t="shared" si="0"/>
        <v>11.79</v>
      </c>
      <c r="E46" s="70"/>
      <c r="F46" s="71"/>
      <c r="G46" s="71">
        <v>11.79</v>
      </c>
      <c r="H46" s="72" t="s">
        <v>10</v>
      </c>
    </row>
    <row r="47" spans="2:20" ht="15" x14ac:dyDescent="0.2">
      <c r="B47" s="59">
        <v>105</v>
      </c>
      <c r="C47" s="59" t="s">
        <v>51</v>
      </c>
      <c r="D47" s="69">
        <f t="shared" si="0"/>
        <v>12.97</v>
      </c>
      <c r="E47" s="70"/>
      <c r="F47" s="71"/>
      <c r="G47" s="71">
        <v>12.97</v>
      </c>
      <c r="H47" s="72" t="s">
        <v>10</v>
      </c>
    </row>
    <row r="48" spans="2:20" ht="15" x14ac:dyDescent="0.2">
      <c r="B48" s="59">
        <v>106</v>
      </c>
      <c r="C48" s="59" t="s">
        <v>91</v>
      </c>
      <c r="D48" s="69">
        <f t="shared" si="0"/>
        <v>44.33</v>
      </c>
      <c r="E48" s="70"/>
      <c r="F48" s="71"/>
      <c r="G48" s="71">
        <v>44.33</v>
      </c>
      <c r="H48" s="72" t="s">
        <v>10</v>
      </c>
    </row>
    <row r="49" spans="2:10" ht="15" x14ac:dyDescent="0.2">
      <c r="B49" s="59">
        <v>107</v>
      </c>
      <c r="C49" s="59" t="s">
        <v>51</v>
      </c>
      <c r="D49" s="69">
        <f t="shared" si="0"/>
        <v>24.33</v>
      </c>
      <c r="E49" s="70"/>
      <c r="F49" s="71"/>
      <c r="G49" s="71">
        <v>24.33</v>
      </c>
      <c r="H49" s="72" t="s">
        <v>10</v>
      </c>
    </row>
    <row r="50" spans="2:10" ht="15" x14ac:dyDescent="0.2">
      <c r="B50" s="59">
        <v>108</v>
      </c>
      <c r="C50" s="59" t="s">
        <v>53</v>
      </c>
      <c r="D50" s="69">
        <f>SUM(E50:F50)</f>
        <v>5.8</v>
      </c>
      <c r="E50" s="70"/>
      <c r="F50" s="71">
        <v>5.8</v>
      </c>
      <c r="H50" s="72" t="s">
        <v>12</v>
      </c>
    </row>
    <row r="51" spans="2:10" ht="15" x14ac:dyDescent="0.2">
      <c r="B51" s="59">
        <v>109</v>
      </c>
      <c r="C51" s="59" t="s">
        <v>5</v>
      </c>
      <c r="D51" s="69">
        <f t="shared" si="0"/>
        <v>4.5</v>
      </c>
      <c r="E51" s="70"/>
      <c r="F51" s="71"/>
      <c r="G51" s="71">
        <v>4.5</v>
      </c>
      <c r="H51" s="72" t="s">
        <v>10</v>
      </c>
    </row>
    <row r="52" spans="2:10" ht="15" x14ac:dyDescent="0.2">
      <c r="B52" s="59">
        <v>110</v>
      </c>
      <c r="C52" s="59" t="s">
        <v>89</v>
      </c>
      <c r="D52" s="69">
        <f t="shared" si="0"/>
        <v>15.27</v>
      </c>
      <c r="E52" s="70"/>
      <c r="F52" s="71"/>
      <c r="G52" s="71">
        <v>15.27</v>
      </c>
      <c r="H52" s="72" t="s">
        <v>10</v>
      </c>
    </row>
    <row r="53" spans="2:10" ht="15.75" thickBot="1" x14ac:dyDescent="0.25">
      <c r="B53" s="59">
        <v>111</v>
      </c>
      <c r="C53" s="59" t="s">
        <v>89</v>
      </c>
      <c r="D53" s="69">
        <f t="shared" si="0"/>
        <v>14.95</v>
      </c>
      <c r="E53" s="70"/>
      <c r="F53" s="71"/>
      <c r="G53" s="71">
        <v>14.95</v>
      </c>
      <c r="H53" s="72" t="s">
        <v>10</v>
      </c>
    </row>
    <row r="54" spans="2:10" ht="15.75" thickBot="1" x14ac:dyDescent="0.25">
      <c r="B54" s="89" t="s">
        <v>7</v>
      </c>
      <c r="C54" s="90"/>
      <c r="D54" s="79">
        <f>SUM(D43:D53)</f>
        <v>208.91</v>
      </c>
      <c r="E54" s="79">
        <f>SUM(E43:E53)</f>
        <v>6.93</v>
      </c>
      <c r="F54" s="79">
        <f>SUM(F43:F53)</f>
        <v>58.36</v>
      </c>
      <c r="G54" s="79">
        <f>SUM(G43:G53)</f>
        <v>143.61999999999998</v>
      </c>
      <c r="H54" s="80"/>
      <c r="J54" s="4">
        <f>SUM(E54:G54)-D54</f>
        <v>0</v>
      </c>
    </row>
    <row r="55" spans="2:10" ht="15.75" thickBot="1" x14ac:dyDescent="0.25">
      <c r="B55" s="87" t="s">
        <v>6</v>
      </c>
      <c r="C55" s="88"/>
      <c r="D55" s="81">
        <f>D42+D54</f>
        <v>1032.8499999999999</v>
      </c>
      <c r="E55" s="81">
        <f>E42+E54</f>
        <v>32.6</v>
      </c>
      <c r="F55" s="81">
        <f>F42+F54</f>
        <v>102.19999999999999</v>
      </c>
      <c r="G55" s="81">
        <f>G42+G54</f>
        <v>898.05</v>
      </c>
      <c r="H55" s="82"/>
      <c r="J55" s="4">
        <f>SUM(E55:G55)-D55</f>
        <v>0</v>
      </c>
    </row>
  </sheetData>
  <mergeCells count="6">
    <mergeCell ref="J1:P1"/>
    <mergeCell ref="D3:H3"/>
    <mergeCell ref="B3:B4"/>
    <mergeCell ref="B55:C55"/>
    <mergeCell ref="B42:C42"/>
    <mergeCell ref="B54:C54"/>
  </mergeCells>
  <phoneticPr fontId="0" type="noConversion"/>
  <conditionalFormatting sqref="K9">
    <cfRule type="cellIs" dxfId="5" priority="13" stopIfTrue="1" operator="equal">
      <formula>"$L$12=sum($E$16:$F$16)"</formula>
    </cfRule>
  </conditionalFormatting>
  <conditionalFormatting sqref="P10">
    <cfRule type="cellIs" dxfId="4" priority="9" stopIfTrue="1" operator="notEqual">
      <formula>$G$55</formula>
    </cfRule>
  </conditionalFormatting>
  <conditionalFormatting sqref="M10">
    <cfRule type="cellIs" dxfId="3" priority="3" stopIfTrue="1" operator="notEqual">
      <formula>$D$55</formula>
    </cfRule>
  </conditionalFormatting>
  <conditionalFormatting sqref="K10">
    <cfRule type="cellIs" dxfId="2" priority="14" stopIfTrue="1" operator="notEqual">
      <formula>#REF!</formula>
    </cfRule>
  </conditionalFormatting>
  <conditionalFormatting sqref="O10">
    <cfRule type="cellIs" dxfId="1" priority="17" stopIfTrue="1" operator="notEqual">
      <formula>#REF!+#REF!</formula>
    </cfRule>
  </conditionalFormatting>
  <conditionalFormatting sqref="L10">
    <cfRule type="cellIs" dxfId="0" priority="1" stopIfTrue="1" operator="notEqual">
      <formula>#REF!</formula>
    </cfRule>
  </conditionalFormatting>
  <pageMargins left="0.26" right="0.39370078740157483" top="0.36" bottom="0.77" header="0.17" footer="0.28999999999999998"/>
  <pageSetup paperSize="9" orientation="portrait" horizontalDpi="360" r:id="rId1"/>
  <headerFooter alignWithMargins="0">
    <oddHeader>&amp;R&amp;8Eksplikatsiooni lk &amp;P/&amp;N</oddHeader>
    <oddFooter>&amp;L
&amp;R
&amp;A</oddFooter>
  </headerFooter>
  <ignoredErrors>
    <ignoredError sqref="D50 D42 D34 D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55FB42D-6467-490F-8D58-CD4D41AB7676}"/>
</file>

<file path=customXml/itemProps2.xml><?xml version="1.0" encoding="utf-8"?>
<ds:datastoreItem xmlns:ds="http://schemas.openxmlformats.org/officeDocument/2006/customXml" ds:itemID="{00B2321F-0685-4C60-98C9-1F58D17F0277}"/>
</file>

<file path=customXml/itemProps3.xml><?xml version="1.0" encoding="utf-8"?>
<ds:datastoreItem xmlns:ds="http://schemas.openxmlformats.org/officeDocument/2006/customXml" ds:itemID="{EA82EFFD-AE7B-4D30-9F38-EF4511279C3A}"/>
</file>

<file path=customXml/itemProps4.xml><?xml version="1.0" encoding="utf-8"?>
<ds:datastoreItem xmlns:ds="http://schemas.openxmlformats.org/officeDocument/2006/customXml" ds:itemID="{AAE58174-3EB8-42FB-87C8-1AB68FC86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Üüripinnad_invent jooniselt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Kalmer Gross</cp:lastModifiedBy>
  <cp:lastPrinted>2013-03-12T08:42:43Z</cp:lastPrinted>
  <dcterms:created xsi:type="dcterms:W3CDTF">1996-10-14T23:33:28Z</dcterms:created>
  <dcterms:modified xsi:type="dcterms:W3CDTF">2015-03-19T11:02:50Z</dcterms:modified>
  <cp:contentType>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5" name="ContentTypeId">
    <vt:lpwstr>0x010100631DA7DF3856F8439F509C6DE8795A43</vt:lpwstr>
  </property>
</Properties>
</file>